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Munka1" sheetId="1" r:id="rId1"/>
    <sheet name="Munka3" sheetId="4" r:id="rId2"/>
    <sheet name="Munka4" sheetId="5" r:id="rId3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/>
  <c r="H16"/>
  <c r="H17"/>
  <c r="H18"/>
  <c r="H19"/>
  <c r="H20"/>
  <c r="H21"/>
  <c r="H22"/>
  <c r="H23"/>
  <c r="H24"/>
  <c r="J14"/>
  <c r="J15"/>
  <c r="J16"/>
  <c r="J17"/>
  <c r="J18"/>
  <c r="J19"/>
  <c r="J20"/>
  <c r="J21"/>
  <c r="J22"/>
  <c r="J23"/>
  <c r="J24"/>
  <c r="K14"/>
  <c r="H14" s="1"/>
  <c r="K15"/>
  <c r="K16"/>
  <c r="K17"/>
  <c r="K18"/>
  <c r="K19"/>
  <c r="K20"/>
  <c r="K21"/>
  <c r="K22"/>
  <c r="K23"/>
  <c r="K24"/>
  <c r="L14"/>
  <c r="L15"/>
  <c r="L16"/>
  <c r="L17"/>
  <c r="L18"/>
  <c r="L19"/>
  <c r="L20"/>
  <c r="L21"/>
  <c r="L22"/>
  <c r="L23"/>
  <c r="L24"/>
  <c r="M14"/>
  <c r="M15"/>
  <c r="M16"/>
  <c r="M17"/>
  <c r="M18"/>
  <c r="M19"/>
  <c r="M20"/>
  <c r="M21"/>
  <c r="M22"/>
  <c r="M23"/>
  <c r="M24"/>
  <c r="L31"/>
  <c r="P7" l="1"/>
  <c r="C1" i="5"/>
  <c r="A3" i="4"/>
  <c r="A4"/>
  <c r="B3"/>
  <c r="M13" i="1"/>
  <c r="J13"/>
  <c r="J27"/>
  <c r="J26"/>
  <c r="L13"/>
  <c r="K13"/>
  <c r="H13" s="1"/>
  <c r="L30" l="1"/>
  <c r="H31" s="1"/>
  <c r="H30" l="1"/>
</calcChain>
</file>

<file path=xl/sharedStrings.xml><?xml version="1.0" encoding="utf-8"?>
<sst xmlns="http://schemas.openxmlformats.org/spreadsheetml/2006/main" count="46" uniqueCount="45">
  <si>
    <t>neve:</t>
  </si>
  <si>
    <t>címe:</t>
  </si>
  <si>
    <t>telefonszáma:</t>
  </si>
  <si>
    <t>e-mail címe:</t>
  </si>
  <si>
    <t>Név</t>
  </si>
  <si>
    <t>Életkor [Év]</t>
  </si>
  <si>
    <t>Érkezés dátuma</t>
  </si>
  <si>
    <t>Távozás dátuma</t>
  </si>
  <si>
    <t>Szálláshely</t>
  </si>
  <si>
    <t>Étkezés adag</t>
  </si>
  <si>
    <t>Étkezés fajtája</t>
  </si>
  <si>
    <t>Részvételi díj</t>
  </si>
  <si>
    <t>teljes</t>
  </si>
  <si>
    <t>normál</t>
  </si>
  <si>
    <t>fél</t>
  </si>
  <si>
    <t>Kérem a 25%-os támogatást a BNT Támogató Alapból:</t>
  </si>
  <si>
    <t>Ebből előlegként fizetendő a jelentkezéskor:</t>
  </si>
  <si>
    <t>Egyéb információk, kérések:</t>
  </si>
  <si>
    <t>Szállás díj:</t>
  </si>
  <si>
    <t>utazóágy</t>
  </si>
  <si>
    <t>nem kér</t>
  </si>
  <si>
    <t>2023.08.10</t>
  </si>
  <si>
    <t>2023.08.13</t>
  </si>
  <si>
    <t>Étkezési díj:</t>
  </si>
  <si>
    <t>nemkér</t>
  </si>
  <si>
    <t>Személyek</t>
  </si>
  <si>
    <t>Napok száma</t>
  </si>
  <si>
    <t>Szállásdíj összege</t>
  </si>
  <si>
    <t>Étkezésidíj összege</t>
  </si>
  <si>
    <t>Jelentkezési lap a Bokor Nagytáborra</t>
  </si>
  <si>
    <t>Vép, 2023. augusztus 10-13.</t>
  </si>
  <si>
    <t>2023.01.01.</t>
  </si>
  <si>
    <t>2023.01.02.</t>
  </si>
  <si>
    <t>Teremhasználat</t>
  </si>
  <si>
    <t>nem</t>
  </si>
  <si>
    <t>A szállás díja 3000 ft/éj + 600 ft/nap teremhasználat (6 év alatt ingyenes). Étkezésnél a teljes adag 5500 ft/nap (csütörtökön batyus vacsora van, így aznap nem kell fizetni érte), a fél adag 3300 ft/nap.</t>
  </si>
  <si>
    <t>Határidőn (2023.július.1) túli jelentkezés? (+1000 Ft/fő):</t>
  </si>
  <si>
    <t>A kapcsolattartó:</t>
  </si>
  <si>
    <t>Teljes összeg</t>
  </si>
  <si>
    <t>BTA</t>
  </si>
  <si>
    <t>Teljes fizetendő összeg (kedvezményekkel, illetve támogatással):</t>
  </si>
  <si>
    <t>Kérjük, a támogatási összeget az előleggel együtt utald el!</t>
  </si>
  <si>
    <t>Tudom támogatni a szűkös anyagi helyzetben levő részvevőket a BNT Támogató alapon kereszül (opcionális!):</t>
  </si>
  <si>
    <t>Írd be az összes regisztrálni kívánt résztvevőt, a csecsemőket is! A szálláshely típusának válaszd a "szoba_a" lehetőséget, kivéve ha:
* több szobában kértek elhelyezést (ekkor választható a szoba_b, szoba_c opció)
* kisgyereknek hozol utazóágyat vagy matracot
* nem szeretnél szállást kérni</t>
  </si>
  <si>
    <t>Kérjük, a jelentkezési lapot kitöltve küldd el legkésőbb 2023. július 1-ig a bnt@bokorportal.hu e-mail címre. Ha kérdésed adódna a kitöltés során, írj a fenti címre vagy keresd Kiss Gábort a +36-70-575-7816 telefonszámon.
Kérjük, a részvételi költség előlegét átutalással küldd az alábbi számlaszámra:
* Bokor Hazai Rászorulók Alapítvány
* Számlaszám: 10200902-32712999
* Megjegyzésbe írd be a kapcsolattartó nevét és azt, hogy "BNT jelentkezés".</t>
  </si>
</sst>
</file>

<file path=xl/styles.xml><?xml version="1.0" encoding="utf-8"?>
<styleSheet xmlns="http://schemas.openxmlformats.org/spreadsheetml/2006/main">
  <numFmts count="3">
    <numFmt numFmtId="164" formatCode="m\.\ d\.;@"/>
    <numFmt numFmtId="165" formatCode="yyyy\.mm\.dd;@"/>
    <numFmt numFmtId="166" formatCode="yyyy\.mm\.dd\.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8"/>
      <color theme="1"/>
      <name val="Arial"/>
      <family val="2"/>
    </font>
    <font>
      <sz val="8"/>
      <color rgb="FF333333"/>
      <name val="Roboto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top"/>
    </xf>
    <xf numFmtId="165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166" fontId="0" fillId="0" borderId="0" xfId="0" applyNumberFormat="1"/>
    <xf numFmtId="0" fontId="3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65" fontId="4" fillId="0" borderId="8" xfId="0" applyNumberFormat="1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165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right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topLeftCell="A11" workbookViewId="0">
      <selection activeCell="E26" sqref="E26"/>
    </sheetView>
  </sheetViews>
  <sheetFormatPr defaultRowHeight="15"/>
  <cols>
    <col min="1" max="1" width="19.7109375" customWidth="1"/>
    <col min="2" max="2" width="8.140625" customWidth="1"/>
    <col min="3" max="5" width="10.28515625" customWidth="1"/>
    <col min="6" max="6" width="7.7109375" customWidth="1"/>
    <col min="7" max="7" width="9.7109375" customWidth="1"/>
    <col min="8" max="8" width="11.140625" customWidth="1"/>
    <col min="9" max="9" width="7.7109375" bestFit="1" customWidth="1"/>
    <col min="10" max="10" width="10.5703125" hidden="1" customWidth="1"/>
    <col min="11" max="11" width="11.7109375" hidden="1" customWidth="1"/>
    <col min="12" max="12" width="9.7109375" hidden="1" customWidth="1"/>
    <col min="13" max="13" width="11.28515625" hidden="1" customWidth="1"/>
    <col min="14" max="14" width="10.42578125" hidden="1" customWidth="1"/>
    <col min="15" max="16" width="8.85546875" hidden="1" customWidth="1"/>
  </cols>
  <sheetData>
    <row r="1" spans="1:16" ht="25.9" customHeight="1">
      <c r="A1" s="43" t="s">
        <v>29</v>
      </c>
      <c r="B1" s="43"/>
      <c r="C1" s="43"/>
      <c r="D1" s="43"/>
      <c r="E1" s="43"/>
      <c r="F1" s="43"/>
      <c r="G1" s="43"/>
      <c r="H1" s="43"/>
      <c r="N1" t="s">
        <v>18</v>
      </c>
    </row>
    <row r="2" spans="1:16" ht="25.9" customHeight="1">
      <c r="A2" s="43" t="s">
        <v>30</v>
      </c>
      <c r="B2" s="43"/>
      <c r="C2" s="43"/>
      <c r="D2" s="43"/>
      <c r="E2" s="43"/>
      <c r="F2" s="43"/>
      <c r="G2" s="43"/>
      <c r="H2" s="43"/>
      <c r="O2" t="s">
        <v>24</v>
      </c>
      <c r="P2">
        <v>0</v>
      </c>
    </row>
    <row r="3" spans="1:16" ht="3" customHeight="1">
      <c r="A3" s="6"/>
      <c r="B3" s="6"/>
      <c r="C3" s="6"/>
      <c r="D3" s="6"/>
      <c r="E3" s="6"/>
      <c r="F3" s="6"/>
      <c r="G3" s="6"/>
      <c r="H3" s="6"/>
      <c r="O3" t="s">
        <v>13</v>
      </c>
      <c r="P3">
        <v>3000</v>
      </c>
    </row>
    <row r="4" spans="1:16" ht="81" customHeight="1">
      <c r="A4" s="42" t="s">
        <v>44</v>
      </c>
      <c r="B4" s="42"/>
      <c r="C4" s="42"/>
      <c r="D4" s="42"/>
      <c r="E4" s="42"/>
      <c r="F4" s="42"/>
      <c r="G4" s="42"/>
      <c r="H4" s="42"/>
      <c r="O4" t="s">
        <v>19</v>
      </c>
      <c r="P4">
        <v>0</v>
      </c>
    </row>
    <row r="5" spans="1:16">
      <c r="A5" s="7" t="s">
        <v>37</v>
      </c>
      <c r="B5" s="8"/>
      <c r="C5" s="8"/>
      <c r="D5" s="8"/>
      <c r="E5" s="8"/>
      <c r="F5" s="8"/>
      <c r="G5" s="8"/>
      <c r="H5" s="8"/>
    </row>
    <row r="6" spans="1:16">
      <c r="A6" s="9" t="s">
        <v>0</v>
      </c>
      <c r="B6" s="44"/>
      <c r="C6" s="44"/>
      <c r="D6" s="44"/>
      <c r="E6" s="44"/>
      <c r="F6" s="44"/>
      <c r="G6" s="44"/>
      <c r="H6" s="44"/>
      <c r="N6" t="s">
        <v>23</v>
      </c>
    </row>
    <row r="7" spans="1:16">
      <c r="A7" s="9" t="s">
        <v>1</v>
      </c>
      <c r="B7" s="45"/>
      <c r="C7" s="45"/>
      <c r="D7" s="45"/>
      <c r="E7" s="45"/>
      <c r="F7" s="45"/>
      <c r="G7" s="45"/>
      <c r="H7" s="45"/>
      <c r="O7" t="s">
        <v>14</v>
      </c>
      <c r="P7">
        <f>P9*60/100</f>
        <v>3300</v>
      </c>
    </row>
    <row r="8" spans="1:16">
      <c r="A8" s="9" t="s">
        <v>2</v>
      </c>
      <c r="B8" s="46"/>
      <c r="C8" s="46"/>
      <c r="D8" s="46"/>
      <c r="E8" s="46"/>
      <c r="F8" s="46"/>
      <c r="G8" s="46"/>
      <c r="H8" s="46"/>
      <c r="O8" t="s">
        <v>20</v>
      </c>
      <c r="P8">
        <v>0</v>
      </c>
    </row>
    <row r="9" spans="1:16">
      <c r="A9" s="9" t="s">
        <v>3</v>
      </c>
      <c r="B9" s="47"/>
      <c r="C9" s="45"/>
      <c r="D9" s="45"/>
      <c r="E9" s="45"/>
      <c r="F9" s="45"/>
      <c r="G9" s="45"/>
      <c r="H9" s="45"/>
      <c r="O9" t="s">
        <v>12</v>
      </c>
      <c r="P9">
        <v>5500</v>
      </c>
    </row>
    <row r="10" spans="1:16" ht="3" customHeight="1">
      <c r="A10" s="8"/>
      <c r="B10" s="8"/>
      <c r="C10" s="8"/>
      <c r="D10" s="8"/>
      <c r="E10" s="8"/>
      <c r="F10" s="8"/>
      <c r="G10" s="8"/>
      <c r="H10" s="8"/>
    </row>
    <row r="11" spans="1:16" ht="64.150000000000006" customHeight="1" thickBot="1">
      <c r="A11" s="48" t="s">
        <v>43</v>
      </c>
      <c r="B11" s="48"/>
      <c r="C11" s="48"/>
      <c r="D11" s="48"/>
      <c r="E11" s="48"/>
      <c r="F11" s="48"/>
      <c r="G11" s="48"/>
      <c r="H11" s="48"/>
      <c r="I11" s="1"/>
      <c r="J11" s="1"/>
      <c r="K11" s="1"/>
      <c r="N11" t="s">
        <v>33</v>
      </c>
      <c r="P11">
        <v>600</v>
      </c>
    </row>
    <row r="12" spans="1:16" ht="37.9" customHeight="1" thickTop="1" thickBot="1">
      <c r="A12" s="19" t="s">
        <v>4</v>
      </c>
      <c r="B12" s="20" t="s">
        <v>5</v>
      </c>
      <c r="C12" s="20" t="s">
        <v>6</v>
      </c>
      <c r="D12" s="20" t="s">
        <v>7</v>
      </c>
      <c r="E12" s="20" t="s">
        <v>8</v>
      </c>
      <c r="F12" s="20" t="s">
        <v>9</v>
      </c>
      <c r="G12" s="21" t="s">
        <v>10</v>
      </c>
      <c r="H12" s="22" t="s">
        <v>11</v>
      </c>
      <c r="J12" s="3" t="s">
        <v>25</v>
      </c>
      <c r="K12" s="3" t="s">
        <v>26</v>
      </c>
      <c r="L12" s="3" t="s">
        <v>27</v>
      </c>
      <c r="M12" s="3" t="s">
        <v>28</v>
      </c>
    </row>
    <row r="13" spans="1:16" ht="15.75" thickTop="1">
      <c r="A13" s="30"/>
      <c r="B13" s="13"/>
      <c r="C13" s="10"/>
      <c r="D13" s="10"/>
      <c r="E13" s="13"/>
      <c r="F13" s="13"/>
      <c r="G13" s="23"/>
      <c r="H13" s="14" t="str">
        <f>IF(OR(A13="",K13&lt;0,K13&gt;3,B13="",E13="",F13="",G13=""),"",IF(B13&lt;6,0,(K13*L13))+IF(C13=J$29,K13*M13,(K13+1) * M13)+IF(B13&lt;6,0,((K13+1)*P$11)))</f>
        <v/>
      </c>
      <c r="J13">
        <f>IF(A13="",0,1)</f>
        <v>0</v>
      </c>
      <c r="K13">
        <f>_xlfn.DAYS(D13,C13)</f>
        <v>0</v>
      </c>
      <c r="L13">
        <f>VLOOKUP(IF(E13="utazóágy","utazóágy",IF(E13="nem kér","nemkér","normál")),O$2:P$4,2)</f>
        <v>3000</v>
      </c>
      <c r="M13">
        <f>VLOOKUP(IF(F13="nem kér","nem kér",IF(F13="fél","fél","teljes")),O$7:P$9,2)</f>
        <v>5500</v>
      </c>
    </row>
    <row r="14" spans="1:16">
      <c r="A14" s="31"/>
      <c r="B14" s="15"/>
      <c r="C14" s="11"/>
      <c r="D14" s="11"/>
      <c r="E14" s="15"/>
      <c r="F14" s="15"/>
      <c r="G14" s="24"/>
      <c r="H14" s="16" t="str">
        <f t="shared" ref="H14:H24" si="0">IF(OR(A14="",K14&lt;0,K14&gt;3,B14="",E14="",F14="",G14=""),"",IF(B14&lt;6,0,(K14*L14))+IF(C14=J$29,K14*M14,(K14+1) * M14)+IF(B14&lt;6,0,((K14+1)*P$11)))</f>
        <v/>
      </c>
      <c r="J14">
        <f t="shared" ref="J14:J24" si="1">IF(A14="",0,1)</f>
        <v>0</v>
      </c>
      <c r="K14">
        <f t="shared" ref="K14:K24" si="2">_xlfn.DAYS(D14,C14)</f>
        <v>0</v>
      </c>
      <c r="L14">
        <f t="shared" ref="L14:L24" si="3">VLOOKUP(IF(E14="utazóágy","utazóágy",IF(E14="nem kér","nemkér","normál")),O$2:P$4,2)</f>
        <v>3000</v>
      </c>
      <c r="M14">
        <f t="shared" ref="M14:M24" si="4">VLOOKUP(IF(F14="nem kér","nem kér",IF(F14="fél","fél","teljes")),O$7:P$9,2)</f>
        <v>5500</v>
      </c>
    </row>
    <row r="15" spans="1:16">
      <c r="A15" s="31"/>
      <c r="B15" s="15"/>
      <c r="C15" s="11"/>
      <c r="D15" s="11"/>
      <c r="E15" s="15"/>
      <c r="F15" s="15"/>
      <c r="G15" s="24"/>
      <c r="H15" s="16" t="str">
        <f t="shared" si="0"/>
        <v/>
      </c>
      <c r="J15">
        <f t="shared" si="1"/>
        <v>0</v>
      </c>
      <c r="K15">
        <f t="shared" si="2"/>
        <v>0</v>
      </c>
      <c r="L15">
        <f t="shared" si="3"/>
        <v>3000</v>
      </c>
      <c r="M15">
        <f t="shared" si="4"/>
        <v>5500</v>
      </c>
    </row>
    <row r="16" spans="1:16">
      <c r="A16" s="31"/>
      <c r="B16" s="15"/>
      <c r="C16" s="11"/>
      <c r="D16" s="11"/>
      <c r="E16" s="15"/>
      <c r="F16" s="15"/>
      <c r="G16" s="24"/>
      <c r="H16" s="16" t="str">
        <f t="shared" si="0"/>
        <v/>
      </c>
      <c r="J16">
        <f t="shared" si="1"/>
        <v>0</v>
      </c>
      <c r="K16">
        <f t="shared" si="2"/>
        <v>0</v>
      </c>
      <c r="L16">
        <f t="shared" si="3"/>
        <v>3000</v>
      </c>
      <c r="M16">
        <f t="shared" si="4"/>
        <v>5500</v>
      </c>
    </row>
    <row r="17" spans="1:15">
      <c r="A17" s="31"/>
      <c r="B17" s="15"/>
      <c r="C17" s="11"/>
      <c r="D17" s="11"/>
      <c r="E17" s="15"/>
      <c r="F17" s="15"/>
      <c r="G17" s="24"/>
      <c r="H17" s="16" t="str">
        <f t="shared" si="0"/>
        <v/>
      </c>
      <c r="J17">
        <f t="shared" si="1"/>
        <v>0</v>
      </c>
      <c r="K17">
        <f t="shared" si="2"/>
        <v>0</v>
      </c>
      <c r="L17">
        <f t="shared" si="3"/>
        <v>3000</v>
      </c>
      <c r="M17">
        <f t="shared" si="4"/>
        <v>5500</v>
      </c>
    </row>
    <row r="18" spans="1:15">
      <c r="A18" s="31"/>
      <c r="B18" s="15"/>
      <c r="C18" s="11"/>
      <c r="D18" s="11"/>
      <c r="E18" s="15"/>
      <c r="F18" s="15"/>
      <c r="G18" s="24"/>
      <c r="H18" s="16" t="str">
        <f t="shared" si="0"/>
        <v/>
      </c>
      <c r="J18">
        <f t="shared" si="1"/>
        <v>0</v>
      </c>
      <c r="K18">
        <f t="shared" si="2"/>
        <v>0</v>
      </c>
      <c r="L18">
        <f t="shared" si="3"/>
        <v>3000</v>
      </c>
      <c r="M18">
        <f t="shared" si="4"/>
        <v>5500</v>
      </c>
    </row>
    <row r="19" spans="1:15">
      <c r="A19" s="31"/>
      <c r="B19" s="15"/>
      <c r="C19" s="11"/>
      <c r="D19" s="11"/>
      <c r="E19" s="15"/>
      <c r="F19" s="15"/>
      <c r="G19" s="24"/>
      <c r="H19" s="16" t="str">
        <f t="shared" si="0"/>
        <v/>
      </c>
      <c r="J19">
        <f t="shared" si="1"/>
        <v>0</v>
      </c>
      <c r="K19">
        <f t="shared" si="2"/>
        <v>0</v>
      </c>
      <c r="L19">
        <f t="shared" si="3"/>
        <v>3000</v>
      </c>
      <c r="M19">
        <f t="shared" si="4"/>
        <v>5500</v>
      </c>
    </row>
    <row r="20" spans="1:15">
      <c r="A20" s="31"/>
      <c r="B20" s="15"/>
      <c r="C20" s="11"/>
      <c r="D20" s="11"/>
      <c r="E20" s="15"/>
      <c r="F20" s="15"/>
      <c r="G20" s="24"/>
      <c r="H20" s="16" t="str">
        <f t="shared" si="0"/>
        <v/>
      </c>
      <c r="J20">
        <f t="shared" si="1"/>
        <v>0</v>
      </c>
      <c r="K20">
        <f t="shared" si="2"/>
        <v>0</v>
      </c>
      <c r="L20">
        <f t="shared" si="3"/>
        <v>3000</v>
      </c>
      <c r="M20">
        <f t="shared" si="4"/>
        <v>5500</v>
      </c>
    </row>
    <row r="21" spans="1:15">
      <c r="A21" s="31"/>
      <c r="B21" s="15"/>
      <c r="C21" s="11"/>
      <c r="D21" s="11"/>
      <c r="E21" s="15"/>
      <c r="F21" s="15"/>
      <c r="G21" s="24"/>
      <c r="H21" s="16" t="str">
        <f t="shared" si="0"/>
        <v/>
      </c>
      <c r="J21">
        <f t="shared" si="1"/>
        <v>0</v>
      </c>
      <c r="K21">
        <f t="shared" si="2"/>
        <v>0</v>
      </c>
      <c r="L21">
        <f t="shared" si="3"/>
        <v>3000</v>
      </c>
      <c r="M21">
        <f t="shared" si="4"/>
        <v>5500</v>
      </c>
    </row>
    <row r="22" spans="1:15">
      <c r="A22" s="31"/>
      <c r="B22" s="15"/>
      <c r="C22" s="11"/>
      <c r="D22" s="11"/>
      <c r="E22" s="15"/>
      <c r="F22" s="15"/>
      <c r="G22" s="24"/>
      <c r="H22" s="16" t="str">
        <f t="shared" si="0"/>
        <v/>
      </c>
      <c r="J22">
        <f t="shared" si="1"/>
        <v>0</v>
      </c>
      <c r="K22">
        <f t="shared" si="2"/>
        <v>0</v>
      </c>
      <c r="L22">
        <f t="shared" si="3"/>
        <v>3000</v>
      </c>
      <c r="M22">
        <f t="shared" si="4"/>
        <v>5500</v>
      </c>
    </row>
    <row r="23" spans="1:15">
      <c r="A23" s="32"/>
      <c r="B23" s="15"/>
      <c r="C23" s="11"/>
      <c r="D23" s="11"/>
      <c r="E23" s="15"/>
      <c r="F23" s="15"/>
      <c r="G23" s="24"/>
      <c r="H23" s="16" t="str">
        <f t="shared" si="0"/>
        <v/>
      </c>
      <c r="J23">
        <f t="shared" si="1"/>
        <v>0</v>
      </c>
      <c r="K23">
        <f t="shared" si="2"/>
        <v>0</v>
      </c>
      <c r="L23">
        <f t="shared" si="3"/>
        <v>3000</v>
      </c>
      <c r="M23">
        <f t="shared" si="4"/>
        <v>5500</v>
      </c>
    </row>
    <row r="24" spans="1:15" ht="15.75" thickBot="1">
      <c r="A24" s="33"/>
      <c r="B24" s="17"/>
      <c r="C24" s="12"/>
      <c r="D24" s="12"/>
      <c r="E24" s="17"/>
      <c r="F24" s="17"/>
      <c r="G24" s="25"/>
      <c r="H24" s="18" t="str">
        <f t="shared" si="0"/>
        <v/>
      </c>
      <c r="J24">
        <f t="shared" si="1"/>
        <v>0</v>
      </c>
      <c r="K24">
        <f t="shared" si="2"/>
        <v>0</v>
      </c>
      <c r="L24">
        <f t="shared" si="3"/>
        <v>3000</v>
      </c>
      <c r="M24">
        <f t="shared" si="4"/>
        <v>5500</v>
      </c>
    </row>
    <row r="25" spans="1:15" ht="23.45" customHeight="1" thickTop="1">
      <c r="A25" s="49" t="s">
        <v>35</v>
      </c>
      <c r="B25" s="49"/>
      <c r="C25" s="49"/>
      <c r="D25" s="49"/>
      <c r="E25" s="49"/>
      <c r="F25" s="49"/>
      <c r="G25" s="49"/>
      <c r="H25" s="49"/>
    </row>
    <row r="26" spans="1:15">
      <c r="A26" s="41" t="s">
        <v>36</v>
      </c>
      <c r="B26" s="41"/>
      <c r="C26" s="41"/>
      <c r="D26" s="41"/>
      <c r="E26" s="34" t="s">
        <v>34</v>
      </c>
      <c r="F26" s="28"/>
      <c r="G26" s="28"/>
      <c r="J26">
        <f>IF(E26="igen",1,0)</f>
        <v>0</v>
      </c>
      <c r="K26">
        <v>1000</v>
      </c>
    </row>
    <row r="27" spans="1:15">
      <c r="A27" s="41" t="s">
        <v>15</v>
      </c>
      <c r="B27" s="41"/>
      <c r="C27" s="41"/>
      <c r="D27" s="41"/>
      <c r="E27" s="34" t="s">
        <v>34</v>
      </c>
      <c r="F27" s="28"/>
      <c r="G27" s="28"/>
      <c r="J27">
        <f>IF(E27="nem",0,1)</f>
        <v>0</v>
      </c>
      <c r="K27">
        <v>25</v>
      </c>
      <c r="N27" s="27" t="s">
        <v>41</v>
      </c>
    </row>
    <row r="28" spans="1:15" ht="28.9" customHeight="1">
      <c r="A28" s="40" t="s">
        <v>42</v>
      </c>
      <c r="B28" s="40"/>
      <c r="C28" s="40"/>
      <c r="D28" s="40"/>
      <c r="E28" s="34"/>
      <c r="F28" s="29"/>
      <c r="G28" s="29"/>
    </row>
    <row r="29" spans="1:15" ht="9.6" customHeight="1" thickBot="1">
      <c r="J29" s="2">
        <v>45148</v>
      </c>
    </row>
    <row r="30" spans="1:15" ht="16.5" thickTop="1" thickBot="1">
      <c r="A30" s="39" t="s">
        <v>40</v>
      </c>
      <c r="B30" s="39"/>
      <c r="C30" s="39"/>
      <c r="D30" s="39"/>
      <c r="E30" s="39"/>
      <c r="F30" s="39"/>
      <c r="G30" s="39"/>
      <c r="H30" s="26">
        <f>L30+L31</f>
        <v>0</v>
      </c>
      <c r="J30" s="2">
        <v>45149</v>
      </c>
      <c r="K30" t="s">
        <v>38</v>
      </c>
      <c r="L30">
        <f>SUM(H13:H24)*(100-J27*K27)/100+K26*J26*SUM(J13:J24)</f>
        <v>0</v>
      </c>
      <c r="O30" s="27"/>
    </row>
    <row r="31" spans="1:15" ht="16.5" thickTop="1" thickBot="1">
      <c r="A31" s="39" t="s">
        <v>16</v>
      </c>
      <c r="B31" s="39"/>
      <c r="C31" s="39"/>
      <c r="D31" s="39"/>
      <c r="E31" s="39"/>
      <c r="F31" s="39"/>
      <c r="G31" s="39"/>
      <c r="H31" s="26">
        <f>ROUNDUP((L30/2)+L31,0)</f>
        <v>0</v>
      </c>
      <c r="J31" s="2">
        <v>45150</v>
      </c>
      <c r="K31" t="s">
        <v>39</v>
      </c>
      <c r="L31">
        <f>E28</f>
        <v>0</v>
      </c>
      <c r="O31" s="27"/>
    </row>
    <row r="32" spans="1:15" ht="4.1500000000000004" customHeight="1" thickTop="1">
      <c r="J32" s="2">
        <v>45151</v>
      </c>
    </row>
    <row r="33" spans="1:8" ht="14.45" customHeight="1" thickBot="1">
      <c r="A33" s="38" t="s">
        <v>17</v>
      </c>
      <c r="B33" s="38"/>
      <c r="C33" s="38"/>
      <c r="D33" s="38"/>
      <c r="E33" s="38"/>
      <c r="F33" s="38"/>
      <c r="G33" s="38"/>
      <c r="H33" s="38"/>
    </row>
    <row r="34" spans="1:8" ht="105.6" customHeight="1" thickBot="1">
      <c r="A34" s="35"/>
      <c r="B34" s="36"/>
      <c r="C34" s="36"/>
      <c r="D34" s="36"/>
      <c r="E34" s="36"/>
      <c r="F34" s="36"/>
      <c r="G34" s="36"/>
      <c r="H34" s="37"/>
    </row>
  </sheetData>
  <sheetProtection sheet="1" selectLockedCells="1"/>
  <mergeCells count="16">
    <mergeCell ref="A4:H4"/>
    <mergeCell ref="A1:H1"/>
    <mergeCell ref="A2:H2"/>
    <mergeCell ref="A30:G30"/>
    <mergeCell ref="B6:H6"/>
    <mergeCell ref="B7:H7"/>
    <mergeCell ref="B8:H8"/>
    <mergeCell ref="B9:H9"/>
    <mergeCell ref="A11:H11"/>
    <mergeCell ref="A25:H25"/>
    <mergeCell ref="A34:H34"/>
    <mergeCell ref="A33:H33"/>
    <mergeCell ref="A31:G31"/>
    <mergeCell ref="A28:D28"/>
    <mergeCell ref="A26:D26"/>
    <mergeCell ref="A27:D27"/>
  </mergeCells>
  <dataValidations count="7">
    <dataValidation type="list" allowBlank="1" showInputMessage="1" showErrorMessage="1" errorTitle="Érvénytelen adat" error="Kérlek válassz a legördülő listából" prompt="Akiknek azonos szobát szeretnél, válassz azonos jelű szobát (2/3/4 ágyas szobák vannak). Ha mindannyian egy szobában szeretnétek lenni, válaszd a &quot;szoba_a&quot;-t." sqref="E13:E24">
      <formula1>"szoba_a,szoba_b,szoba_c,utazóágy,nem kér"</formula1>
    </dataValidation>
    <dataValidation type="list" allowBlank="1" showInputMessage="1" showErrorMessage="1" errorTitle="Érvénytelen adat" error="Kérlek válassz a legördülő listából!" prompt="12 éves kor felett nem ajánlott a fél adag." sqref="F13:F24">
      <formula1>"teljes,fél,nem kér"</formula1>
    </dataValidation>
    <dataValidation type="list" allowBlank="1" showInputMessage="1" showErrorMessage="1" errorTitle="Érvénytelen adat" error="Kérlek válassz a legördülő listából!" prompt="Ha &quot;egyéb&quot; étkezést választasz, azt mindenképpen fejtsd ki külön az &quot;Egyéb információk, kérések&quot;-nél később." sqref="G13:G24">
      <formula1>"normál,vegetáriánus,egyéb"</formula1>
    </dataValidation>
    <dataValidation type="list" allowBlank="1" showInputMessage="1" showErrorMessage="1" errorTitle="Érvénytelen dátum" error="Kérlek a legördülő listából válassz!" sqref="C13:D24">
      <formula1>$J$29:$J$32</formula1>
    </dataValidation>
    <dataValidation type="whole" allowBlank="1" showInputMessage="1" showErrorMessage="1" errorTitle="Hibás összeg" error="A támogatói összeg 1000 és 1000000 ft közötti összeg lehet." prompt="Írd ide azt az összeget, amivel támogatni tudod a BNT Támogató Alapot. Ha neked van szükséged támogatásra, kérd a 25%-os támogatást egy sorral feljebb, és ezt az oszlopot hagyd 0-n! Kérjük, a támogatási összeget az előleggel együtt utald el!" sqref="E28">
      <formula1>0</formula1>
      <formula2>1000000</formula2>
    </dataValidation>
    <dataValidation type="whole" allowBlank="1" showInputMessage="1" showErrorMessage="1" errorTitle="Hibás életkor" error="Az életkor 0 és 150 közötti egész szám lehet." sqref="B13:B24">
      <formula1>0</formula1>
      <formula2>150</formula2>
    </dataValidation>
    <dataValidation type="list" allowBlank="1" showInputMessage="1" showErrorMessage="1" sqref="E26:E27">
      <formula1>"nem,igen"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5" sqref="A5"/>
    </sheetView>
  </sheetViews>
  <sheetFormatPr defaultRowHeight="15"/>
  <cols>
    <col min="1" max="1" width="10.7109375" bestFit="1" customWidth="1"/>
    <col min="2" max="2" width="7.7109375" bestFit="1" customWidth="1"/>
  </cols>
  <sheetData>
    <row r="1" spans="1:2">
      <c r="A1" s="4" t="s">
        <v>21</v>
      </c>
    </row>
    <row r="2" spans="1:2">
      <c r="A2" s="4" t="s">
        <v>22</v>
      </c>
    </row>
    <row r="3" spans="1:2">
      <c r="A3" t="e">
        <f>_xlfn.DAYS(A2,A1)</f>
        <v>#VALUE!</v>
      </c>
      <c r="B3" t="e">
        <f>_xlfn.DAYS("2021.01.01.","2021.01.02.")</f>
        <v>#VALUE!</v>
      </c>
    </row>
    <row r="4" spans="1:2">
      <c r="A4" t="e">
        <f>A2-A1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B1" sqref="B1"/>
    </sheetView>
  </sheetViews>
  <sheetFormatPr defaultRowHeight="15"/>
  <cols>
    <col min="1" max="2" width="10.7109375" bestFit="1" customWidth="1"/>
  </cols>
  <sheetData>
    <row r="1" spans="1:3">
      <c r="A1" s="5" t="s">
        <v>31</v>
      </c>
      <c r="B1" s="5" t="s">
        <v>32</v>
      </c>
      <c r="C1" t="e">
        <f>_xlfn.DAYS(A1,B1)</f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G m h V k i y 5 f i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6 i J Y 5 X D F N O Z s h z A 1 + B T X u f 7 Q / k 6 6 F x Q 6 + F h n B X c D J H T t 4 f x A N Q S w M E F A A C A A g A a G m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h p o V Y o i k e 4 D g A A A B E A A A A T A B w A R m 9 y b X V s Y X M v U 2 V j d G l v b j E u b S C i G A A o o B Q A A A A A A A A A A A A A A A A A A A A A A A A A A A A r T k 0 u y c z P U w i G 0 I b W A F B L A Q I t A B Q A A g A I A G h p o V Z I s u X 4 p A A A A P Y A A A A S A A A A A A A A A A A A A A A A A A A A A A B D b 2 5 m a W c v U G F j a 2 F n Z S 5 4 b W x Q S w E C L Q A U A A I A C A B o a a F W D 8 r p q 6 Q A A A D p A A A A E w A A A A A A A A A A A A A A A A D w A A A A W 0 N v b n R l b n R f V H l w Z X N d L n h t b F B L A Q I t A B Q A A g A I A G h p o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Q T v H c J V A V T o m v 7 L i R 1 U C B A A A A A A I A A A A A A B B m A A A A A Q A A I A A A A H o 8 E F j S M 0 H 5 l q V a u c w D 8 S K V F s 6 R J 6 Q L i E C k C B C 4 C e S I A A A A A A 6 A A A A A A g A A I A A A A A H 0 8 5 Y B W B p a N 9 a i f w 1 O 7 S I j 0 Q E R z h + + J M J E 3 E F q G 3 h K U A A A A B l W Y P W 5 I c Y X m L e y J 5 9 u B P h 8 d H M 8 c S z n M b G J d M U e A M R b D n F H + o M o V L c 1 1 n E 4 D F G T 1 n S p F O X E r a n 9 o M P r 5 I s V C q 9 C S e 3 j 7 8 a 9 y M g p 4 5 G e e 2 j s Q A A A A O V G 9 d u x L P B Z N Y N B s 1 t 4 R s 9 l M d M / 6 9 F s v 1 b D 7 X A Y F N 5 k 4 q A n H o y X K I m b O i U g O j n D p W I B 9 9 e I L T A / D S M e H F 6 4 U Y Q = < / D a t a M a s h u p > 
</file>

<file path=customXml/itemProps1.xml><?xml version="1.0" encoding="utf-8"?>
<ds:datastoreItem xmlns:ds="http://schemas.openxmlformats.org/officeDocument/2006/customXml" ds:itemID="{03530FD1-7138-48F1-A8ED-CD6DCCD38E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Munka3</vt:lpstr>
      <vt:lpstr>Munka4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Gábor Kiss</dc:creator>
  <cp:lastModifiedBy>Györgyi</cp:lastModifiedBy>
  <cp:lastPrinted>2023-05-13T12:02:03Z</cp:lastPrinted>
  <dcterms:created xsi:type="dcterms:W3CDTF">2023-05-01T07:15:16Z</dcterms:created>
  <dcterms:modified xsi:type="dcterms:W3CDTF">2023-06-05T18:38:59Z</dcterms:modified>
</cp:coreProperties>
</file>